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igroup.sharepoint.com/sites/TUIGroupInvestorRelations/Shared Documents/2020/Results/Q2/Analysis/Financials/Website/"/>
    </mc:Choice>
  </mc:AlternateContent>
  <bookViews>
    <workbookView xWindow="2370" yWindow="1350" windowWidth="15150" windowHeight="7110"/>
  </bookViews>
  <sheets>
    <sheet name="FY18" sheetId="6" r:id="rId1"/>
  </sheets>
  <calcPr calcId="162913" calcOnSave="0"/>
</workbook>
</file>

<file path=xl/calcChain.xml><?xml version="1.0" encoding="utf-8"?>
<calcChain xmlns="http://schemas.openxmlformats.org/spreadsheetml/2006/main">
  <c r="F77" i="6" l="1"/>
  <c r="E77" i="6"/>
  <c r="D75" i="6"/>
  <c r="D77" i="6" s="1"/>
  <c r="C77" i="6"/>
  <c r="E61" i="6" l="1"/>
  <c r="D60" i="6"/>
  <c r="D59" i="6"/>
  <c r="E59" i="6"/>
  <c r="D58" i="6"/>
  <c r="E58" i="6"/>
  <c r="E57" i="6"/>
  <c r="E53" i="6"/>
  <c r="E52" i="6"/>
  <c r="F56" i="6"/>
  <c r="D31" i="6"/>
  <c r="D30" i="6"/>
  <c r="E31" i="6"/>
  <c r="E30" i="6"/>
  <c r="B44" i="6"/>
  <c r="B38" i="6"/>
  <c r="F30" i="6"/>
  <c r="F32" i="6" l="1"/>
  <c r="E44" i="6" l="1"/>
  <c r="D44" i="6"/>
  <c r="D43" i="6"/>
  <c r="E43" i="6"/>
  <c r="E38" i="6"/>
  <c r="D38" i="6"/>
  <c r="D32" i="6"/>
  <c r="D28" i="6"/>
  <c r="E28" i="6"/>
  <c r="C32" i="6"/>
  <c r="C42" i="6" l="1"/>
  <c r="C41" i="6"/>
  <c r="F35" i="6"/>
  <c r="F34" i="6"/>
  <c r="B33" i="6"/>
  <c r="B13" i="6" l="1"/>
  <c r="C44" i="6" l="1"/>
  <c r="B75" i="6" l="1"/>
  <c r="B77" i="6" s="1"/>
</calcChain>
</file>

<file path=xl/sharedStrings.xml><?xml version="1.0" encoding="utf-8"?>
<sst xmlns="http://schemas.openxmlformats.org/spreadsheetml/2006/main" count="102" uniqueCount="42">
  <si>
    <t>In €m</t>
  </si>
  <si>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</si>
  <si>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</si>
  <si>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</si>
  <si>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</si>
  <si>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</si>
  <si>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</si>
  <si>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</si>
  <si>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Cruises</t>
  </si>
  <si>
    <t>Other Hotels</t>
  </si>
  <si>
    <t>Northern Region</t>
  </si>
  <si>
    <t>Central Region</t>
  </si>
  <si>
    <t>Western Region</t>
  </si>
  <si>
    <t>All Other Segments</t>
  </si>
  <si>
    <t>TUI Group (continung operations)</t>
  </si>
  <si>
    <t>Q1 FY18</t>
  </si>
  <si>
    <r>
      <t xml:space="preserve">FY18 Quarterly Turnover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</si>
  <si>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</si>
  <si>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</si>
  <si>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</si>
  <si>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result</t>
    </r>
  </si>
  <si>
    <r>
      <t xml:space="preserve">FY18 Quarterly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</si>
  <si>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</si>
  <si>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Includes TUI Cruises Equity result 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</si>
  <si>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(5)</t>
    </r>
  </si>
  <si>
    <t>Q2 FY18</t>
  </si>
  <si>
    <t>Destination Experiences</t>
  </si>
  <si>
    <t>Q3 FY18</t>
  </si>
  <si>
    <t>Q4 FY18</t>
  </si>
  <si>
    <t>FY18</t>
  </si>
  <si>
    <t>Holiday Experiences</t>
  </si>
  <si>
    <t>Key financial information adjusted for IFRS15</t>
  </si>
  <si>
    <t>Markets &amp; Airlines</t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</si>
  <si>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FY18 restated for reclassification of TUI DX Crystal to Destination Experiences from Markets &amp; Airlines Northern Region and TUI Italy to Markets &amp; Airlines Central Region from All other segments</t>
    </r>
  </si>
  <si>
    <r>
      <t xml:space="preserve">Destination Experiences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</si>
  <si>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Central Region </t>
    </r>
    <r>
      <rPr>
        <vertAlign val="superscript"/>
        <sz val="12"/>
        <color rgb="FF002060"/>
        <rFont val="TUITypeLight"/>
        <family val="2"/>
      </rPr>
      <t>(2)</t>
    </r>
  </si>
  <si>
    <r>
      <t xml:space="preserve">FY18 Quarterly Underlying EBITA by Segment </t>
    </r>
    <r>
      <rPr>
        <b/>
        <vertAlign val="superscript"/>
        <sz val="12"/>
        <color rgb="FF002060"/>
        <rFont val="TUITypeLight"/>
        <family val="2"/>
      </rPr>
      <t>(1)</t>
    </r>
  </si>
  <si>
    <r>
      <t>Cruises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</si>
  <si>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</si>
  <si>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Includes TUI Cruises Equity result </t>
    </r>
  </si>
  <si>
    <t>Markets &amp; Airline</t>
  </si>
  <si>
    <r>
      <t xml:space="preserve">FY18 Quarterly Underlying EBITDA by Segment </t>
    </r>
    <r>
      <rPr>
        <b/>
        <vertAlign val="superscript"/>
        <sz val="12"/>
        <color rgb="FF002060"/>
        <rFont val="TUITypeLight"/>
        <family val="2"/>
      </rPr>
      <t>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</si>
</sst>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8"/>
      <color rgb="FF002060"/>
      <name val="TUITypeLight"/>
      <family val="2"/>
    </font>
    <font>
      <sz val="12"/>
      <color theme="0"/>
      <name val="TUITypeLight"/>
      <family val="2"/>
    </font>
    <font>
      <sz val="11"/>
      <color rgb="FF00206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</borders>
  <cellStyleXfs count="5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0" fontId="4" fillId="3" borderId="2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4" fontId="2" fillId="0" borderId="0" xfId="0" applyNumberFormat="1" applyFont="1"/>
    <xf numFmtId="164" fontId="2" fillId="0" borderId="0" xfId="0" applyNumberFormat="1" applyFont="1"/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4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1" fillId="4" borderId="16" xfId="0" applyNumberFormat="1" applyFont="1" applyFill="1" applyBorder="1" applyAlignment="1">
      <alignment horizontal="right"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4" fillId="4" borderId="22" xfId="0" applyNumberFormat="1" applyFont="1" applyFill="1" applyBorder="1" applyAlignment="1">
      <alignment horizontal="right" vertical="center" wrapText="1" readingOrder="1"/>
    </xf>
    <xf numFmtId="164" fontId="1" fillId="4" borderId="8" xfId="0" applyNumberFormat="1" applyFont="1" applyFill="1" applyBorder="1" applyAlignment="1">
      <alignment horizontal="right" vertical="center" wrapText="1" readingOrder="1"/>
    </xf>
    <xf numFmtId="164" fontId="1" fillId="5" borderId="6" xfId="0" applyNumberFormat="1" applyFont="1" applyFill="1" applyBorder="1" applyAlignment="1">
      <alignment horizontal="right" vertical="center" wrapText="1" readingOrder="1"/>
    </xf>
    <xf numFmtId="164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4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10" xfId="0" applyNumberFormat="1" applyFont="1" applyFill="1" applyBorder="1" applyAlignment="1">
      <alignment horizontal="right" vertical="center" wrapText="1" readingOrder="1"/>
    </xf>
    <xf numFmtId="164" fontId="1" fillId="5" borderId="12" xfId="0" applyNumberFormat="1" applyFont="1" applyFill="1" applyBorder="1" applyAlignment="1">
      <alignment horizontal="right" vertical="center" wrapText="1" readingOrder="1"/>
    </xf>
    <xf numFmtId="164" fontId="2" fillId="5" borderId="14" xfId="0" applyNumberFormat="1" applyFont="1" applyFill="1" applyBorder="1" applyAlignment="1">
      <alignment horizontal="right" vertical="center" wrapText="1" readingOrder="1"/>
    </xf>
    <xf numFmtId="164" fontId="1" fillId="5" borderId="16" xfId="0" applyNumberFormat="1" applyFont="1" applyFill="1" applyBorder="1" applyAlignment="1">
      <alignment horizontal="right" vertical="center" wrapText="1" readingOrder="1"/>
    </xf>
    <xf numFmtId="164" fontId="4" fillId="5" borderId="18" xfId="0" applyNumberFormat="1" applyFont="1" applyFill="1" applyBorder="1" applyAlignment="1">
      <alignment horizontal="right" vertical="center" wrapText="1" readingOrder="1"/>
    </xf>
    <xf numFmtId="164" fontId="2" fillId="5" borderId="20" xfId="0" applyNumberFormat="1" applyFont="1" applyFill="1" applyBorder="1" applyAlignment="1">
      <alignment horizontal="right" vertical="center" wrapText="1" readingOrder="1"/>
    </xf>
    <xf numFmtId="164" fontId="4" fillId="5" borderId="22" xfId="0" applyNumberFormat="1" applyFont="1" applyFill="1" applyBorder="1" applyAlignment="1">
      <alignment horizontal="right" vertical="center" wrapText="1" readingOrder="1"/>
    </xf>
    <xf numFmtId="164" fontId="1" fillId="5" borderId="8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2" fillId="4" borderId="10" xfId="0" applyNumberFormat="1" applyFont="1" applyFill="1" applyBorder="1" applyAlignment="1">
      <alignment horizontal="right" vertical="center" wrapText="1" readingOrder="1"/>
    </xf>
    <xf numFmtId="164" fontId="1" fillId="5" borderId="14" xfId="0" applyNumberFormat="1" applyFont="1" applyFill="1" applyBorder="1" applyAlignment="1">
      <alignment horizontal="right" vertical="center" wrapText="1" readingOrder="1"/>
    </xf>
    <xf numFmtId="164" fontId="2" fillId="5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165" fontId="10" fillId="0" borderId="0" xfId="0" applyNumberFormat="1" applyFont="1"/>
    <xf numFmtId="0" fontId="11" fillId="0" borderId="0" xfId="0" applyFont="1"/>
    <xf numFmtId="0" fontId="2" fillId="0" borderId="0" xfId="0" applyFont="1" applyFill="1"/>
    <xf numFmtId="165" fontId="2" fillId="0" borderId="0" xfId="0" applyNumberFormat="1" applyFont="1"/>
    <xf numFmtId="164" fontId="10" fillId="0" borderId="0" xfId="0" applyNumberFormat="1" applyFont="1"/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164" fontId="1" fillId="4" borderId="4" xfId="0" applyNumberFormat="1" applyFont="1" applyFill="1" applyBorder="1" applyAlignment="1">
      <alignment horizontal="right" vertical="center" wrapText="1" readingOrder="1"/>
    </xf>
    <xf numFmtId="164" fontId="1" fillId="5" borderId="4" xfId="0" applyNumberFormat="1" applyFont="1" applyFill="1" applyBorder="1" applyAlignment="1">
      <alignment horizontal="right" vertical="center" wrapText="1" readingOrder="1"/>
    </xf>
  </cellXfs>
  <cellStyles count="5">
    <cellStyle name="Standard" xfId="0" builtinId="0"/>
    <cellStyle name="Standard 2" xfId="2"/>
    <cellStyle name="Standard 2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topLeftCell="A43" zoomScale="110" zoomScaleNormal="110" workbookViewId="0">
      <selection activeCell="D64" sqref="D64"/>
    </sheetView>
  </sheetViews>
  <sheetFormatPr baseColWidth="10" defaultColWidth="9" defaultRowHeight="15" x14ac:dyDescent="0.2"/>
  <cols>
    <col min="1" max="1" width="34.625" style="3" customWidth="1"/>
    <col min="2" max="6" width="12" style="3" customWidth="1"/>
    <col min="7" max="16384" width="9" style="3"/>
  </cols>
  <sheetData>
    <row r="1" spans="1:9" ht="22.5" x14ac:dyDescent="0.3">
      <c r="A1" s="51" t="s">
        <v>31</v>
      </c>
    </row>
    <row r="3" spans="1:9" ht="18.75" thickBot="1" x14ac:dyDescent="0.25">
      <c r="A3" s="6" t="s">
        <v>16</v>
      </c>
    </row>
    <row r="4" spans="1:9" ht="15.75" thickBot="1" x14ac:dyDescent="0.25">
      <c r="A4" s="1" t="s">
        <v>0</v>
      </c>
      <c r="B4" s="2" t="s">
        <v>15</v>
      </c>
      <c r="C4" s="17" t="s">
        <v>25</v>
      </c>
      <c r="D4" s="17" t="s">
        <v>27</v>
      </c>
      <c r="E4" s="17" t="s">
        <v>28</v>
      </c>
      <c r="F4" s="17" t="s">
        <v>29</v>
      </c>
    </row>
    <row r="5" spans="1:9" ht="16.5" thickTop="1" thickBot="1" x14ac:dyDescent="0.25">
      <c r="A5" s="10" t="s">
        <v>5</v>
      </c>
      <c r="B5" s="32">
        <v>144.80000000000001</v>
      </c>
      <c r="C5" s="20">
        <v>143.09999999999997</v>
      </c>
      <c r="D5" s="32">
        <v>161</v>
      </c>
      <c r="E5" s="20">
        <v>157.9</v>
      </c>
      <c r="F5" s="32">
        <v>606.79999999999995</v>
      </c>
      <c r="I5" s="19"/>
    </row>
    <row r="6" spans="1:9" ht="16.5" thickTop="1" thickBot="1" x14ac:dyDescent="0.25">
      <c r="A6" s="7" t="s">
        <v>1</v>
      </c>
      <c r="B6" s="33">
        <v>114.8</v>
      </c>
      <c r="C6" s="21">
        <v>119.60000000000001</v>
      </c>
      <c r="D6" s="33">
        <v>108.7</v>
      </c>
      <c r="E6" s="21">
        <v>63.899999999999977</v>
      </c>
      <c r="F6" s="33">
        <v>407</v>
      </c>
      <c r="I6" s="19"/>
    </row>
    <row r="7" spans="1:9" ht="15.75" thickBot="1" x14ac:dyDescent="0.25">
      <c r="A7" s="4" t="s">
        <v>2</v>
      </c>
      <c r="B7" s="34">
        <v>18.600000000000001</v>
      </c>
      <c r="C7" s="22">
        <v>15.299999999999997</v>
      </c>
      <c r="D7" s="34">
        <v>19.399999999999999</v>
      </c>
      <c r="E7" s="44">
        <v>36</v>
      </c>
      <c r="F7" s="34">
        <v>89.3</v>
      </c>
      <c r="I7" s="19"/>
    </row>
    <row r="8" spans="1:9" ht="15.75" thickBot="1" x14ac:dyDescent="0.25">
      <c r="A8" s="4" t="s">
        <v>3</v>
      </c>
      <c r="B8" s="35" t="s">
        <v>4</v>
      </c>
      <c r="C8" s="23" t="s">
        <v>4</v>
      </c>
      <c r="D8" s="35" t="s">
        <v>4</v>
      </c>
      <c r="E8" s="23" t="s">
        <v>4</v>
      </c>
      <c r="F8" s="35" t="s">
        <v>4</v>
      </c>
      <c r="I8" s="19"/>
    </row>
    <row r="9" spans="1:9" ht="15.75" thickBot="1" x14ac:dyDescent="0.25">
      <c r="A9" s="9" t="s">
        <v>9</v>
      </c>
      <c r="B9" s="36">
        <v>11.4</v>
      </c>
      <c r="C9" s="24">
        <v>8.2000000000000011</v>
      </c>
      <c r="D9" s="36">
        <v>32.9</v>
      </c>
      <c r="E9" s="24">
        <v>58</v>
      </c>
      <c r="F9" s="36">
        <v>110.5</v>
      </c>
      <c r="I9" s="19"/>
    </row>
    <row r="10" spans="1:9" x14ac:dyDescent="0.2">
      <c r="A10" s="11" t="s">
        <v>8</v>
      </c>
      <c r="B10" s="37">
        <v>191.3</v>
      </c>
      <c r="C10" s="25">
        <v>205.6</v>
      </c>
      <c r="D10" s="37">
        <v>222.7</v>
      </c>
      <c r="E10" s="25">
        <v>280.7</v>
      </c>
      <c r="F10" s="37">
        <v>900.3</v>
      </c>
      <c r="I10" s="19"/>
    </row>
    <row r="11" spans="1:9" ht="15.75" thickBot="1" x14ac:dyDescent="0.25">
      <c r="A11" s="7" t="s">
        <v>18</v>
      </c>
      <c r="B11" s="33" t="s">
        <v>4</v>
      </c>
      <c r="C11" s="21" t="s">
        <v>4</v>
      </c>
      <c r="D11" s="33" t="s">
        <v>4</v>
      </c>
      <c r="E11" s="21" t="s">
        <v>4</v>
      </c>
      <c r="F11" s="33" t="s">
        <v>4</v>
      </c>
      <c r="I11" s="19"/>
    </row>
    <row r="12" spans="1:9" ht="15.75" thickBot="1" x14ac:dyDescent="0.25">
      <c r="A12" s="4" t="s">
        <v>6</v>
      </c>
      <c r="B12" s="35">
        <v>121.4</v>
      </c>
      <c r="C12" s="23">
        <v>116.1</v>
      </c>
      <c r="D12" s="35">
        <v>149.1</v>
      </c>
      <c r="E12" s="23">
        <v>192.7</v>
      </c>
      <c r="F12" s="35">
        <v>579.29999999999995</v>
      </c>
      <c r="I12" s="19"/>
    </row>
    <row r="13" spans="1:9" ht="15.75" thickBot="1" x14ac:dyDescent="0.25">
      <c r="A13" s="12" t="s">
        <v>7</v>
      </c>
      <c r="B13" s="35">
        <f>70-0.1</f>
        <v>69.900000000000006</v>
      </c>
      <c r="C13" s="26">
        <v>89.5</v>
      </c>
      <c r="D13" s="38">
        <v>73.599999999999994</v>
      </c>
      <c r="E13" s="26">
        <v>88</v>
      </c>
      <c r="F13" s="38">
        <v>321</v>
      </c>
      <c r="I13" s="19"/>
    </row>
    <row r="14" spans="1:9" ht="18" customHeight="1" thickBot="1" x14ac:dyDescent="0.25">
      <c r="A14" s="13" t="s">
        <v>34</v>
      </c>
      <c r="B14" s="39">
        <v>39.299999999999997</v>
      </c>
      <c r="C14" s="27">
        <v>26.3</v>
      </c>
      <c r="D14" s="39">
        <v>65.8</v>
      </c>
      <c r="E14" s="27">
        <v>178.3</v>
      </c>
      <c r="F14" s="39">
        <v>309.7</v>
      </c>
      <c r="I14" s="19"/>
    </row>
    <row r="15" spans="1:9" x14ac:dyDescent="0.2">
      <c r="A15" s="14" t="s">
        <v>30</v>
      </c>
      <c r="B15" s="40">
        <v>375.4</v>
      </c>
      <c r="C15" s="28">
        <v>375</v>
      </c>
      <c r="D15" s="40">
        <v>449.5</v>
      </c>
      <c r="E15" s="28">
        <v>616.9</v>
      </c>
      <c r="F15" s="40">
        <v>1816.8</v>
      </c>
      <c r="I15" s="19"/>
    </row>
    <row r="16" spans="1:9" ht="15.75" thickBot="1" x14ac:dyDescent="0.25">
      <c r="A16" s="7" t="s">
        <v>10</v>
      </c>
      <c r="B16" s="33">
        <v>1128.5999999999999</v>
      </c>
      <c r="C16" s="21">
        <v>1098</v>
      </c>
      <c r="D16" s="33">
        <v>1616</v>
      </c>
      <c r="E16" s="21">
        <v>2615.1</v>
      </c>
      <c r="F16" s="33">
        <v>6457.7</v>
      </c>
      <c r="H16" s="18"/>
      <c r="I16" s="19"/>
    </row>
    <row r="17" spans="1:10" ht="15.75" thickBot="1" x14ac:dyDescent="0.25">
      <c r="A17" s="4" t="s">
        <v>11</v>
      </c>
      <c r="B17" s="35">
        <v>1233.5999999999999</v>
      </c>
      <c r="C17" s="23">
        <v>1002</v>
      </c>
      <c r="D17" s="35">
        <v>1525.7</v>
      </c>
      <c r="E17" s="23">
        <v>2461.1</v>
      </c>
      <c r="F17" s="35">
        <v>6222.4</v>
      </c>
      <c r="H17" s="18"/>
      <c r="I17" s="19"/>
    </row>
    <row r="18" spans="1:10" ht="15.75" thickBot="1" x14ac:dyDescent="0.25">
      <c r="A18" s="15" t="s">
        <v>12</v>
      </c>
      <c r="B18" s="41">
        <v>545.70000000000005</v>
      </c>
      <c r="C18" s="29">
        <v>518.9</v>
      </c>
      <c r="D18" s="41">
        <v>846.5</v>
      </c>
      <c r="E18" s="29">
        <v>1417.4</v>
      </c>
      <c r="F18" s="41">
        <v>3328.5</v>
      </c>
      <c r="H18" s="18"/>
      <c r="I18" s="19"/>
    </row>
    <row r="19" spans="1:10" ht="17.25" customHeight="1" thickBot="1" x14ac:dyDescent="0.25">
      <c r="A19" s="16" t="s">
        <v>32</v>
      </c>
      <c r="B19" s="42">
        <v>2907.9</v>
      </c>
      <c r="C19" s="30">
        <v>2618.9</v>
      </c>
      <c r="D19" s="42">
        <v>3988.2</v>
      </c>
      <c r="E19" s="30">
        <v>6493.6</v>
      </c>
      <c r="F19" s="42">
        <v>16008.6</v>
      </c>
      <c r="H19" s="18"/>
      <c r="I19" s="19"/>
    </row>
    <row r="20" spans="1:10" ht="15.75" thickBot="1" x14ac:dyDescent="0.25">
      <c r="A20" s="9" t="s">
        <v>13</v>
      </c>
      <c r="B20" s="36">
        <v>137.4</v>
      </c>
      <c r="C20" s="24">
        <v>151.30000000000001</v>
      </c>
      <c r="D20" s="36">
        <v>138.9</v>
      </c>
      <c r="E20" s="24">
        <v>215.7</v>
      </c>
      <c r="F20" s="36">
        <v>643.29999999999995</v>
      </c>
      <c r="I20" s="19"/>
    </row>
    <row r="21" spans="1:10" ht="15.75" thickBot="1" x14ac:dyDescent="0.25">
      <c r="A21" s="8" t="s">
        <v>14</v>
      </c>
      <c r="B21" s="43">
        <v>3420.7</v>
      </c>
      <c r="C21" s="31">
        <v>3145.2</v>
      </c>
      <c r="D21" s="43">
        <v>4576.6000000000004</v>
      </c>
      <c r="E21" s="31">
        <v>7326.2</v>
      </c>
      <c r="F21" s="43">
        <v>18468.7</v>
      </c>
      <c r="H21" s="18"/>
      <c r="I21" s="19"/>
    </row>
    <row r="22" spans="1:10" x14ac:dyDescent="0.2">
      <c r="B22" s="49"/>
      <c r="C22" s="49"/>
      <c r="D22" s="54"/>
      <c r="E22" s="49"/>
      <c r="F22" s="49"/>
    </row>
    <row r="23" spans="1:10" ht="18" x14ac:dyDescent="0.2">
      <c r="A23" s="3" t="s">
        <v>17</v>
      </c>
    </row>
    <row r="24" spans="1:10" ht="18" x14ac:dyDescent="0.2">
      <c r="A24" s="3" t="s">
        <v>33</v>
      </c>
      <c r="G24" s="52"/>
    </row>
    <row r="25" spans="1:10" x14ac:dyDescent="0.2">
      <c r="D25" s="19"/>
    </row>
    <row r="26" spans="1:10" ht="18.75" thickBot="1" x14ac:dyDescent="0.25">
      <c r="A26" s="6" t="s">
        <v>36</v>
      </c>
      <c r="B26" s="5"/>
    </row>
    <row r="27" spans="1:10" ht="15.75" thickBot="1" x14ac:dyDescent="0.25">
      <c r="A27" s="1" t="s">
        <v>0</v>
      </c>
      <c r="B27" s="2" t="s">
        <v>15</v>
      </c>
      <c r="C27" s="17" t="s">
        <v>25</v>
      </c>
      <c r="D27" s="17" t="s">
        <v>27</v>
      </c>
      <c r="E27" s="17" t="s">
        <v>28</v>
      </c>
      <c r="F27" s="17" t="s">
        <v>29</v>
      </c>
      <c r="G27" s="52"/>
    </row>
    <row r="28" spans="1:10" ht="16.5" thickTop="1" thickBot="1" x14ac:dyDescent="0.25">
      <c r="A28" s="10" t="s">
        <v>5</v>
      </c>
      <c r="B28" s="32">
        <v>93.8</v>
      </c>
      <c r="C28" s="20">
        <v>84.1</v>
      </c>
      <c r="D28" s="32">
        <f>72.4-0.1</f>
        <v>72.300000000000011</v>
      </c>
      <c r="E28" s="20">
        <f>169.8</f>
        <v>169.8</v>
      </c>
      <c r="F28" s="32">
        <v>420</v>
      </c>
      <c r="G28" s="52"/>
      <c r="I28" s="19"/>
      <c r="J28" s="19"/>
    </row>
    <row r="29" spans="1:10" ht="16.5" thickTop="1" thickBot="1" x14ac:dyDescent="0.25">
      <c r="A29" s="7" t="s">
        <v>1</v>
      </c>
      <c r="B29" s="33">
        <v>115.3</v>
      </c>
      <c r="C29" s="21">
        <v>85.1</v>
      </c>
      <c r="D29" s="33">
        <v>78.3</v>
      </c>
      <c r="E29" s="21">
        <v>111.60000000000002</v>
      </c>
      <c r="F29" s="33">
        <v>390.3</v>
      </c>
      <c r="G29" s="52"/>
      <c r="I29" s="19"/>
    </row>
    <row r="30" spans="1:10" ht="15.75" thickBot="1" x14ac:dyDescent="0.25">
      <c r="A30" s="4" t="s">
        <v>2</v>
      </c>
      <c r="B30" s="34">
        <v>1.5</v>
      </c>
      <c r="C30" s="22">
        <v>-0.5</v>
      </c>
      <c r="D30" s="34">
        <f>5.2-0.1</f>
        <v>5.1000000000000005</v>
      </c>
      <c r="E30" s="21">
        <f>35.6</f>
        <v>35.6</v>
      </c>
      <c r="F30" s="33">
        <f>41.8-0.1</f>
        <v>41.699999999999996</v>
      </c>
      <c r="G30" s="52"/>
      <c r="I30" s="19"/>
    </row>
    <row r="31" spans="1:10" ht="15.75" thickBot="1" x14ac:dyDescent="0.25">
      <c r="A31" s="4" t="s">
        <v>3</v>
      </c>
      <c r="B31" s="35">
        <v>2.7</v>
      </c>
      <c r="C31" s="23">
        <v>17.2</v>
      </c>
      <c r="D31" s="35">
        <f>2+0.1</f>
        <v>2.1</v>
      </c>
      <c r="E31" s="23">
        <f>-3.7+0.1</f>
        <v>-3.6</v>
      </c>
      <c r="F31" s="35">
        <v>18.399999999999999</v>
      </c>
      <c r="G31" s="52"/>
      <c r="I31" s="19"/>
    </row>
    <row r="32" spans="1:10" ht="15.75" thickBot="1" x14ac:dyDescent="0.25">
      <c r="A32" s="9" t="s">
        <v>9</v>
      </c>
      <c r="B32" s="36">
        <v>-25.7</v>
      </c>
      <c r="C32" s="24">
        <f>-17.6-0.1</f>
        <v>-17.700000000000003</v>
      </c>
      <c r="D32" s="36">
        <f>-13.1-0.1</f>
        <v>-13.2</v>
      </c>
      <c r="E32" s="24">
        <v>26.2</v>
      </c>
      <c r="F32" s="33">
        <f>-30.3-0.1</f>
        <v>-30.400000000000002</v>
      </c>
      <c r="G32" s="52"/>
      <c r="I32" s="19"/>
    </row>
    <row r="33" spans="1:10" ht="15.75" thickBot="1" x14ac:dyDescent="0.25">
      <c r="A33" s="11" t="s">
        <v>8</v>
      </c>
      <c r="B33" s="37">
        <f>37.7-0.1</f>
        <v>37.6</v>
      </c>
      <c r="C33" s="25">
        <v>56</v>
      </c>
      <c r="D33" s="37">
        <v>88.7</v>
      </c>
      <c r="E33" s="25">
        <v>141.6</v>
      </c>
      <c r="F33" s="37">
        <v>323.89999999999998</v>
      </c>
      <c r="G33" s="56"/>
      <c r="I33" s="19"/>
    </row>
    <row r="34" spans="1:10" ht="18.75" thickBot="1" x14ac:dyDescent="0.25">
      <c r="A34" s="7" t="s">
        <v>19</v>
      </c>
      <c r="B34" s="33">
        <v>25.2</v>
      </c>
      <c r="C34" s="21">
        <v>28.099999999999998</v>
      </c>
      <c r="D34" s="33">
        <v>56.6</v>
      </c>
      <c r="E34" s="21">
        <v>71.3</v>
      </c>
      <c r="F34" s="38">
        <f>181.3-0.1</f>
        <v>181.20000000000002</v>
      </c>
      <c r="G34" s="56"/>
      <c r="H34" s="19"/>
      <c r="I34" s="19"/>
    </row>
    <row r="35" spans="1:10" ht="15.75" thickBot="1" x14ac:dyDescent="0.25">
      <c r="A35" s="4" t="s">
        <v>6</v>
      </c>
      <c r="B35" s="35">
        <v>11.8</v>
      </c>
      <c r="C35" s="23">
        <v>13.8</v>
      </c>
      <c r="D35" s="35">
        <v>27.9</v>
      </c>
      <c r="E35" s="23">
        <v>53</v>
      </c>
      <c r="F35" s="38">
        <f>106.4+0.1</f>
        <v>106.5</v>
      </c>
      <c r="G35" s="56"/>
      <c r="I35" s="19"/>
    </row>
    <row r="36" spans="1:10" ht="15.75" thickBot="1" x14ac:dyDescent="0.25">
      <c r="A36" s="12" t="s">
        <v>7</v>
      </c>
      <c r="B36" s="38">
        <v>0.6</v>
      </c>
      <c r="C36" s="26">
        <v>14.1</v>
      </c>
      <c r="D36" s="38">
        <v>4.2</v>
      </c>
      <c r="E36" s="26">
        <v>17.3</v>
      </c>
      <c r="F36" s="38">
        <v>36.200000000000003</v>
      </c>
      <c r="G36" s="56"/>
      <c r="I36" s="19"/>
    </row>
    <row r="37" spans="1:10" ht="18.75" thickBot="1" x14ac:dyDescent="0.25">
      <c r="A37" s="13" t="s">
        <v>34</v>
      </c>
      <c r="B37" s="39">
        <v>-3.4</v>
      </c>
      <c r="C37" s="27">
        <v>-9.9</v>
      </c>
      <c r="D37" s="39">
        <v>17.399999999999999</v>
      </c>
      <c r="E37" s="27">
        <v>41.5</v>
      </c>
      <c r="F37" s="39">
        <v>45.6</v>
      </c>
      <c r="G37" s="56"/>
      <c r="I37" s="19"/>
    </row>
    <row r="38" spans="1:10" x14ac:dyDescent="0.2">
      <c r="A38" s="14" t="s">
        <v>30</v>
      </c>
      <c r="B38" s="40">
        <f>128.1-0.1</f>
        <v>128</v>
      </c>
      <c r="C38" s="28">
        <v>130.19999999999999</v>
      </c>
      <c r="D38" s="40">
        <f>178.5-0.1</f>
        <v>178.4</v>
      </c>
      <c r="E38" s="28">
        <f>352.9</f>
        <v>352.9</v>
      </c>
      <c r="F38" s="40">
        <v>789.5</v>
      </c>
      <c r="G38" s="56"/>
      <c r="I38" s="19"/>
      <c r="J38" s="19"/>
    </row>
    <row r="39" spans="1:10" ht="15.75" thickBot="1" x14ac:dyDescent="0.25">
      <c r="A39" s="7" t="s">
        <v>10</v>
      </c>
      <c r="B39" s="33">
        <v>-30.9</v>
      </c>
      <c r="C39" s="21">
        <v>-82</v>
      </c>
      <c r="D39" s="33">
        <v>21.2</v>
      </c>
      <c r="E39" s="21">
        <v>369.9</v>
      </c>
      <c r="F39" s="33">
        <v>278.2</v>
      </c>
      <c r="G39" s="56"/>
      <c r="I39" s="19"/>
    </row>
    <row r="40" spans="1:10" ht="18.75" thickBot="1" x14ac:dyDescent="0.25">
      <c r="A40" s="4" t="s">
        <v>35</v>
      </c>
      <c r="B40" s="35">
        <v>-52</v>
      </c>
      <c r="C40" s="23">
        <v>-87.1</v>
      </c>
      <c r="D40" s="35">
        <v>34.5</v>
      </c>
      <c r="E40" s="23">
        <v>199.5</v>
      </c>
      <c r="F40" s="35">
        <v>94.9</v>
      </c>
      <c r="G40" s="56"/>
      <c r="I40" s="19"/>
    </row>
    <row r="41" spans="1:10" ht="15.75" thickBot="1" x14ac:dyDescent="0.25">
      <c r="A41" s="15" t="s">
        <v>12</v>
      </c>
      <c r="B41" s="41">
        <v>-44.9</v>
      </c>
      <c r="C41" s="29">
        <f>-52.9-0.1</f>
        <v>-53</v>
      </c>
      <c r="D41" s="41">
        <v>-4.5</v>
      </c>
      <c r="E41" s="29">
        <v>226.6</v>
      </c>
      <c r="F41" s="41">
        <v>124.2</v>
      </c>
      <c r="G41" s="56"/>
      <c r="I41" s="19"/>
    </row>
    <row r="42" spans="1:10" ht="16.5" customHeight="1" thickBot="1" x14ac:dyDescent="0.25">
      <c r="A42" s="16" t="s">
        <v>32</v>
      </c>
      <c r="B42" s="42">
        <v>-127.8</v>
      </c>
      <c r="C42" s="30">
        <f>-222-0.1</f>
        <v>-222.1</v>
      </c>
      <c r="D42" s="42">
        <v>51.2</v>
      </c>
      <c r="E42" s="30">
        <v>796</v>
      </c>
      <c r="F42" s="42">
        <v>497.3</v>
      </c>
      <c r="G42" s="56"/>
      <c r="I42" s="19"/>
    </row>
    <row r="43" spans="1:10" ht="15.75" thickBot="1" x14ac:dyDescent="0.25">
      <c r="A43" s="9" t="s">
        <v>13</v>
      </c>
      <c r="B43" s="36">
        <v>-35.200000000000003</v>
      </c>
      <c r="C43" s="24">
        <v>-37.4</v>
      </c>
      <c r="D43" s="36">
        <f>-42.9-0.1</f>
        <v>-43</v>
      </c>
      <c r="E43" s="24">
        <f>-28.5+0.1</f>
        <v>-28.4</v>
      </c>
      <c r="F43" s="36">
        <v>-144</v>
      </c>
      <c r="G43" s="56"/>
      <c r="I43" s="19"/>
    </row>
    <row r="44" spans="1:10" ht="15.75" thickBot="1" x14ac:dyDescent="0.25">
      <c r="A44" s="8" t="s">
        <v>14</v>
      </c>
      <c r="B44" s="43">
        <f>-34.9-0.1</f>
        <v>-35</v>
      </c>
      <c r="C44" s="31">
        <f>SUM(C38,C42,C43)</f>
        <v>-129.30000000000001</v>
      </c>
      <c r="D44" s="43">
        <f>186.8-0.2</f>
        <v>186.60000000000002</v>
      </c>
      <c r="E44" s="31">
        <f>1120.4+0.1</f>
        <v>1120.5</v>
      </c>
      <c r="F44" s="43">
        <v>1142.8</v>
      </c>
      <c r="G44" s="55"/>
      <c r="H44" s="53"/>
      <c r="I44" s="19"/>
    </row>
    <row r="45" spans="1:10" x14ac:dyDescent="0.2">
      <c r="B45" s="49"/>
      <c r="C45" s="49"/>
      <c r="D45" s="50"/>
      <c r="E45" s="50"/>
      <c r="F45" s="50"/>
      <c r="H45" s="19"/>
      <c r="I45" s="19"/>
    </row>
    <row r="46" spans="1:10" ht="18" x14ac:dyDescent="0.2">
      <c r="A46" s="3" t="s">
        <v>17</v>
      </c>
      <c r="E46" s="19"/>
      <c r="G46" s="19"/>
    </row>
    <row r="47" spans="1:10" ht="18" x14ac:dyDescent="0.2">
      <c r="A47" s="3" t="s">
        <v>33</v>
      </c>
      <c r="G47" s="52"/>
    </row>
    <row r="48" spans="1:10" ht="18" x14ac:dyDescent="0.2">
      <c r="A48" s="3" t="s">
        <v>20</v>
      </c>
    </row>
    <row r="50" spans="1:10" ht="18.75" thickBot="1" x14ac:dyDescent="0.25">
      <c r="A50" s="6" t="s">
        <v>21</v>
      </c>
      <c r="B50" s="5"/>
    </row>
    <row r="51" spans="1:10" ht="15.75" thickBot="1" x14ac:dyDescent="0.25">
      <c r="A51" s="1" t="s">
        <v>0</v>
      </c>
      <c r="B51" s="2" t="s">
        <v>15</v>
      </c>
      <c r="C51" s="17" t="s">
        <v>25</v>
      </c>
      <c r="D51" s="17" t="s">
        <v>27</v>
      </c>
      <c r="E51" s="17" t="s">
        <v>28</v>
      </c>
      <c r="F51" s="17" t="s">
        <v>29</v>
      </c>
    </row>
    <row r="52" spans="1:10" ht="16.5" thickTop="1" thickBot="1" x14ac:dyDescent="0.25">
      <c r="A52" s="10" t="s">
        <v>5</v>
      </c>
      <c r="B52" s="32">
        <v>116.3</v>
      </c>
      <c r="C52" s="20">
        <v>110.9</v>
      </c>
      <c r="D52" s="32">
        <v>96.9</v>
      </c>
      <c r="E52" s="20">
        <f>194.8-0.1</f>
        <v>194.70000000000002</v>
      </c>
      <c r="F52" s="32">
        <v>518.79999999999995</v>
      </c>
    </row>
    <row r="53" spans="1:10" ht="19.5" thickTop="1" thickBot="1" x14ac:dyDescent="0.25">
      <c r="A53" s="10" t="s">
        <v>24</v>
      </c>
      <c r="B53" s="32">
        <v>57.4</v>
      </c>
      <c r="C53" s="20">
        <v>69.599999999999994</v>
      </c>
      <c r="D53" s="32">
        <v>107.4</v>
      </c>
      <c r="E53" s="20">
        <f>163.8+0.1</f>
        <v>163.9</v>
      </c>
      <c r="F53" s="32">
        <v>398.3</v>
      </c>
    </row>
    <row r="54" spans="1:10" ht="16.5" thickTop="1" thickBot="1" x14ac:dyDescent="0.25">
      <c r="A54" s="13" t="s">
        <v>26</v>
      </c>
      <c r="B54" s="47">
        <v>-1.8</v>
      </c>
      <c r="C54" s="45">
        <v>-7.9</v>
      </c>
      <c r="D54" s="47">
        <v>19.2</v>
      </c>
      <c r="E54" s="45">
        <v>43.8</v>
      </c>
      <c r="F54" s="47">
        <v>53.3</v>
      </c>
    </row>
    <row r="55" spans="1:10" x14ac:dyDescent="0.2">
      <c r="A55" s="14" t="s">
        <v>30</v>
      </c>
      <c r="B55" s="40">
        <v>171.9</v>
      </c>
      <c r="C55" s="28">
        <v>172.6</v>
      </c>
      <c r="D55" s="40">
        <v>223.5</v>
      </c>
      <c r="E55" s="28">
        <v>402.4</v>
      </c>
      <c r="F55" s="40">
        <v>970.4</v>
      </c>
    </row>
    <row r="56" spans="1:10" ht="15.75" thickBot="1" x14ac:dyDescent="0.25">
      <c r="A56" s="7" t="s">
        <v>10</v>
      </c>
      <c r="B56" s="33">
        <v>-23.9</v>
      </c>
      <c r="C56" s="21">
        <v>-68.8</v>
      </c>
      <c r="D56" s="33">
        <v>31.3</v>
      </c>
      <c r="E56" s="21">
        <v>367</v>
      </c>
      <c r="F56" s="33">
        <f>304.6+1</f>
        <v>305.60000000000002</v>
      </c>
    </row>
    <row r="57" spans="1:10" ht="15.75" thickBot="1" x14ac:dyDescent="0.25">
      <c r="A57" s="4" t="s">
        <v>11</v>
      </c>
      <c r="B57" s="35">
        <v>-49.2</v>
      </c>
      <c r="C57" s="23">
        <v>-84.6</v>
      </c>
      <c r="D57" s="35">
        <v>37.200000000000003</v>
      </c>
      <c r="E57" s="23">
        <f>197.8+0.1</f>
        <v>197.9</v>
      </c>
      <c r="F57" s="35">
        <v>101.3</v>
      </c>
    </row>
    <row r="58" spans="1:10" ht="15.75" thickBot="1" x14ac:dyDescent="0.25">
      <c r="A58" s="15" t="s">
        <v>12</v>
      </c>
      <c r="B58" s="41">
        <v>-49.6</v>
      </c>
      <c r="C58" s="29">
        <v>-51</v>
      </c>
      <c r="D58" s="41">
        <f>-3.3+0.1</f>
        <v>-3.1999999999999997</v>
      </c>
      <c r="E58" s="29">
        <f>226.1+0.1</f>
        <v>226.2</v>
      </c>
      <c r="F58" s="41">
        <v>122.4</v>
      </c>
    </row>
    <row r="59" spans="1:10" ht="15.75" thickBot="1" x14ac:dyDescent="0.25">
      <c r="A59" s="16" t="s">
        <v>40</v>
      </c>
      <c r="B59" s="42">
        <v>-122.7</v>
      </c>
      <c r="C59" s="30">
        <v>-204.4</v>
      </c>
      <c r="D59" s="42">
        <f>65.2+0.1</f>
        <v>65.3</v>
      </c>
      <c r="E59" s="30">
        <f>790.9+0.2</f>
        <v>791.1</v>
      </c>
      <c r="F59" s="42">
        <v>529.29999999999995</v>
      </c>
    </row>
    <row r="60" spans="1:10" ht="15.75" thickBot="1" x14ac:dyDescent="0.25">
      <c r="A60" s="9" t="s">
        <v>13</v>
      </c>
      <c r="B60" s="48">
        <v>-3.8</v>
      </c>
      <c r="C60" s="46">
        <v>-4</v>
      </c>
      <c r="D60" s="48">
        <f>-7.5-0.1</f>
        <v>-7.6</v>
      </c>
      <c r="E60" s="46">
        <v>10</v>
      </c>
      <c r="F60" s="48">
        <v>-5.4</v>
      </c>
      <c r="J60" s="19"/>
    </row>
    <row r="61" spans="1:10" ht="15.75" thickBot="1" x14ac:dyDescent="0.25">
      <c r="A61" s="8" t="s">
        <v>14</v>
      </c>
      <c r="B61" s="43">
        <v>45.4</v>
      </c>
      <c r="C61" s="31">
        <v>-35.799999999999997</v>
      </c>
      <c r="D61" s="43">
        <v>281.2</v>
      </c>
      <c r="E61" s="31">
        <f>1203.3+0.2</f>
        <v>1203.5</v>
      </c>
      <c r="F61" s="43">
        <v>1494.3</v>
      </c>
    </row>
    <row r="63" spans="1:10" ht="18" x14ac:dyDescent="0.2">
      <c r="A63" s="3" t="s">
        <v>22</v>
      </c>
      <c r="D63" s="19"/>
      <c r="E63" s="19"/>
    </row>
    <row r="64" spans="1:10" ht="18" x14ac:dyDescent="0.2">
      <c r="A64" s="3" t="s">
        <v>23</v>
      </c>
    </row>
    <row r="66" spans="1:8" ht="18.75" thickBot="1" x14ac:dyDescent="0.25">
      <c r="A66" s="6" t="s">
        <v>41</v>
      </c>
      <c r="B66" s="57"/>
    </row>
    <row r="67" spans="1:8" ht="15.75" thickBot="1" x14ac:dyDescent="0.25">
      <c r="A67" s="1" t="s">
        <v>0</v>
      </c>
      <c r="B67" s="2" t="s">
        <v>15</v>
      </c>
      <c r="C67" s="17" t="s">
        <v>25</v>
      </c>
      <c r="D67" s="17" t="s">
        <v>27</v>
      </c>
      <c r="E67" s="17" t="s">
        <v>28</v>
      </c>
      <c r="F67" s="17" t="s">
        <v>29</v>
      </c>
    </row>
    <row r="68" spans="1:8" ht="16.5" thickTop="1" thickBot="1" x14ac:dyDescent="0.25">
      <c r="A68" s="10" t="s">
        <v>5</v>
      </c>
      <c r="B68" s="32">
        <v>116.3</v>
      </c>
      <c r="C68" s="20">
        <v>110.9</v>
      </c>
      <c r="D68" s="32">
        <v>96.9</v>
      </c>
      <c r="E68" s="20">
        <v>194.8</v>
      </c>
      <c r="F68" s="32">
        <v>518.9</v>
      </c>
    </row>
    <row r="69" spans="1:8" ht="19.5" thickTop="1" thickBot="1" x14ac:dyDescent="0.25">
      <c r="A69" s="10" t="s">
        <v>37</v>
      </c>
      <c r="B69" s="59">
        <v>57.5</v>
      </c>
      <c r="C69" s="58">
        <v>69.599999999999994</v>
      </c>
      <c r="D69" s="59">
        <v>107.4</v>
      </c>
      <c r="E69" s="58">
        <v>163.80000000000001</v>
      </c>
      <c r="F69" s="59">
        <v>398.3</v>
      </c>
    </row>
    <row r="70" spans="1:8" ht="16.5" thickTop="1" thickBot="1" x14ac:dyDescent="0.25">
      <c r="A70" s="13" t="s">
        <v>26</v>
      </c>
      <c r="B70" s="47">
        <v>-1.4</v>
      </c>
      <c r="C70" s="45">
        <v>-7.7</v>
      </c>
      <c r="D70" s="47">
        <v>19.7</v>
      </c>
      <c r="E70" s="45">
        <v>44.2</v>
      </c>
      <c r="F70" s="47">
        <v>54.2</v>
      </c>
    </row>
    <row r="71" spans="1:8" x14ac:dyDescent="0.2">
      <c r="A71" s="14" t="s">
        <v>30</v>
      </c>
      <c r="B71" s="40">
        <v>172.4</v>
      </c>
      <c r="C71" s="28">
        <v>172.8</v>
      </c>
      <c r="D71" s="40">
        <v>224</v>
      </c>
      <c r="E71" s="28">
        <v>402.8</v>
      </c>
      <c r="F71" s="40">
        <v>972</v>
      </c>
    </row>
    <row r="72" spans="1:8" ht="15.75" thickBot="1" x14ac:dyDescent="0.25">
      <c r="A72" s="7" t="s">
        <v>10</v>
      </c>
      <c r="B72" s="33">
        <v>-22.5</v>
      </c>
      <c r="C72" s="21">
        <v>-67.3</v>
      </c>
      <c r="D72" s="33">
        <v>33</v>
      </c>
      <c r="E72" s="21">
        <v>383.5</v>
      </c>
      <c r="F72" s="33">
        <v>326.7</v>
      </c>
    </row>
    <row r="73" spans="1:8" ht="15.75" thickBot="1" x14ac:dyDescent="0.25">
      <c r="A73" s="4" t="s">
        <v>11</v>
      </c>
      <c r="B73" s="35">
        <v>-47.2</v>
      </c>
      <c r="C73" s="23">
        <v>-82</v>
      </c>
      <c r="D73" s="35">
        <v>39.6</v>
      </c>
      <c r="E73" s="23">
        <v>205.4</v>
      </c>
      <c r="F73" s="35">
        <v>115.9</v>
      </c>
    </row>
    <row r="74" spans="1:8" ht="15.75" thickBot="1" x14ac:dyDescent="0.25">
      <c r="A74" s="15" t="s">
        <v>12</v>
      </c>
      <c r="B74" s="41">
        <v>-40.799999999999997</v>
      </c>
      <c r="C74" s="29">
        <v>-48.9</v>
      </c>
      <c r="D74" s="41">
        <v>-1.3</v>
      </c>
      <c r="E74" s="29">
        <v>233.5</v>
      </c>
      <c r="F74" s="41">
        <v>142.4</v>
      </c>
    </row>
    <row r="75" spans="1:8" ht="15.75" thickBot="1" x14ac:dyDescent="0.25">
      <c r="A75" s="16" t="s">
        <v>32</v>
      </c>
      <c r="B75" s="42">
        <f>SUM(B72:B74)</f>
        <v>-110.5</v>
      </c>
      <c r="C75" s="30">
        <v>-198.2</v>
      </c>
      <c r="D75" s="42">
        <f>SUM(D72:D74)</f>
        <v>71.3</v>
      </c>
      <c r="E75" s="30">
        <v>822.4</v>
      </c>
      <c r="F75" s="42">
        <v>585</v>
      </c>
    </row>
    <row r="76" spans="1:8" ht="15.75" thickBot="1" x14ac:dyDescent="0.25">
      <c r="A76" s="9" t="s">
        <v>13</v>
      </c>
      <c r="B76" s="48">
        <v>-2.5</v>
      </c>
      <c r="C76" s="46">
        <v>-2.9</v>
      </c>
      <c r="D76" s="48">
        <v>-8.3000000000000007</v>
      </c>
      <c r="E76" s="46">
        <v>11.6</v>
      </c>
      <c r="F76" s="48">
        <v>-2.1</v>
      </c>
    </row>
    <row r="77" spans="1:8" ht="15.75" thickBot="1" x14ac:dyDescent="0.25">
      <c r="A77" s="8" t="s">
        <v>14</v>
      </c>
      <c r="B77" s="43">
        <f>SUM(B71,B75,B76)</f>
        <v>59.400000000000006</v>
      </c>
      <c r="C77" s="31">
        <f>SUM(C71,C75:C76)</f>
        <v>-28.299999999999976</v>
      </c>
      <c r="D77" s="43">
        <f>SUM(D71,D75:D76)</f>
        <v>287</v>
      </c>
      <c r="E77" s="31">
        <f>SUM(E71,E75:E76)</f>
        <v>1236.8</v>
      </c>
      <c r="F77" s="43">
        <f>SUM(F71,F75:F76)</f>
        <v>1554.9</v>
      </c>
    </row>
    <row r="78" spans="1:8" x14ac:dyDescent="0.2">
      <c r="H78" s="19"/>
    </row>
    <row r="79" spans="1:8" ht="18" x14ac:dyDescent="0.2">
      <c r="A79" s="3" t="s">
        <v>38</v>
      </c>
    </row>
    <row r="80" spans="1:8" ht="18" x14ac:dyDescent="0.2">
      <c r="A80" s="3" t="s">
        <v>39</v>
      </c>
    </row>
  </sheetData>
  <pageMargins left="0.7" right="0.7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E687F70FDD949B7FA644BB9900A3A" ma:contentTypeVersion="12" ma:contentTypeDescription="Create a new document." ma:contentTypeScope="" ma:versionID="0ac1b2bba11da80151f15392dec3c386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bf72c4608bc8e2027e82b19f915bc35c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AEAB9-9E97-443A-B7C2-580AD09C7133}"/>
</file>

<file path=customXml/itemProps3.xml><?xml version="1.0" encoding="utf-8"?>
<ds:datastoreItem xmlns:ds="http://schemas.openxmlformats.org/officeDocument/2006/customXml" ds:itemID="{EB136DAE-D494-478A-9E84-C764E4388AF9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ce9c02b-d010-49da-b675-2d341c8fedb6"/>
    <ds:schemaRef ds:uri="http://schemas.microsoft.com/office/2006/documentManagement/types"/>
    <ds:schemaRef ds:uri="ead4b6a3-aff8-4576-b383-22e23f81a4b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FY18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2019-12-10T07:59:03Z</cp:lastPrinted>
  <dcterms:created xsi:type="dcterms:W3CDTF">2017-11-29T14:40:44Z</dcterms:created>
  <dcterms:modified xsi:type="dcterms:W3CDTF">2020-05-11T12:48:35Z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